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Заставка" sheetId="4" r:id="rId1"/>
    <sheet name="Условие" sheetId="3" r:id="rId2"/>
    <sheet name="Решение" sheetId="1" r:id="rId3"/>
    <sheet name="Диаграмма" sheetId="2" r:id="rId4"/>
  </sheets>
  <calcPr calcId="124519"/>
</workbook>
</file>

<file path=xl/calcChain.xml><?xml version="1.0" encoding="utf-8"?>
<calcChain xmlns="http://schemas.openxmlformats.org/spreadsheetml/2006/main">
  <c r="C2" i="3"/>
  <c r="E6" i="1" l="1"/>
  <c r="F6"/>
  <c r="G6"/>
  <c r="H6"/>
  <c r="I6"/>
  <c r="J6"/>
  <c r="K6"/>
  <c r="D6"/>
  <c r="K5"/>
  <c r="J5"/>
  <c r="I5"/>
  <c r="H5"/>
  <c r="G5"/>
  <c r="F5"/>
  <c r="E5"/>
  <c r="D5"/>
  <c r="C4" l="1"/>
  <c r="C11" l="1"/>
  <c r="K7"/>
  <c r="K8" s="1"/>
  <c r="K9" s="1"/>
  <c r="I7"/>
  <c r="I8" s="1"/>
  <c r="I9" s="1"/>
  <c r="G7"/>
  <c r="G8" s="1"/>
  <c r="G9" s="1"/>
  <c r="E7"/>
  <c r="E8" s="1"/>
  <c r="E9" s="1"/>
  <c r="C12"/>
  <c r="D7"/>
  <c r="D8" s="1"/>
  <c r="J7"/>
  <c r="J8" s="1"/>
  <c r="H7"/>
  <c r="H8" s="1"/>
  <c r="F7"/>
  <c r="F8" s="1"/>
  <c r="K10"/>
  <c r="K11" s="1"/>
  <c r="K12" s="1"/>
  <c r="I10"/>
  <c r="I11" s="1"/>
  <c r="I12" s="1"/>
  <c r="G10"/>
  <c r="G11" s="1"/>
  <c r="G12" s="1"/>
  <c r="E10"/>
  <c r="E11" s="1"/>
  <c r="E12" s="1"/>
  <c r="H9" l="1"/>
  <c r="H10" s="1"/>
  <c r="H11" s="1"/>
  <c r="H12" s="1"/>
  <c r="D9"/>
  <c r="D10" s="1"/>
  <c r="D11" s="1"/>
  <c r="F9"/>
  <c r="F10" s="1"/>
  <c r="F11" s="1"/>
  <c r="F12" s="1"/>
  <c r="J9"/>
  <c r="J10" s="1"/>
  <c r="J11" s="1"/>
  <c r="J12" s="1"/>
  <c r="D12" l="1"/>
  <c r="C15" s="1"/>
  <c r="D15" s="1"/>
  <c r="C14"/>
  <c r="D14" s="1"/>
  <c r="C13"/>
</calcChain>
</file>

<file path=xl/sharedStrings.xml><?xml version="1.0" encoding="utf-8"?>
<sst xmlns="http://schemas.openxmlformats.org/spreadsheetml/2006/main" count="44" uniqueCount="31">
  <si>
    <t>Показатель</t>
  </si>
  <si>
    <t>Год</t>
  </si>
  <si>
    <t>---</t>
  </si>
  <si>
    <t>Индекс прибыльности (PI)</t>
  </si>
  <si>
    <t>r</t>
  </si>
  <si>
    <t>N</t>
  </si>
  <si>
    <t>p</t>
  </si>
  <si>
    <r>
      <t>I</t>
    </r>
    <r>
      <rPr>
        <b/>
        <vertAlign val="subscript"/>
        <sz val="14"/>
        <color theme="1"/>
        <rFont val="Calibri"/>
        <family val="2"/>
        <charset val="204"/>
        <scheme val="minor"/>
      </rPr>
      <t>0</t>
    </r>
  </si>
  <si>
    <t>Изменяемые параметры:</t>
  </si>
  <si>
    <t>Таблица №1</t>
  </si>
  <si>
    <t>Таблица №2</t>
  </si>
  <si>
    <t xml:space="preserve">1-й год </t>
  </si>
  <si>
    <t xml:space="preserve">2-й год </t>
  </si>
  <si>
    <t xml:space="preserve">3-й год </t>
  </si>
  <si>
    <t xml:space="preserve">4-й год </t>
  </si>
  <si>
    <t xml:space="preserve">5-й год </t>
  </si>
  <si>
    <t xml:space="preserve">6-й год </t>
  </si>
  <si>
    <t xml:space="preserve">7-й год </t>
  </si>
  <si>
    <t xml:space="preserve">8-й год </t>
  </si>
  <si>
    <r>
      <t>Начальные инвестиции (стоимость оборудования) (I</t>
    </r>
    <r>
      <rPr>
        <sz val="5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), млн. руб.</t>
    </r>
  </si>
  <si>
    <t>Доходы (Д), млн. руб.</t>
  </si>
  <si>
    <t>Расходы (Р), млн. руб.</t>
  </si>
  <si>
    <t>Амортизация (А), млн. руб.</t>
  </si>
  <si>
    <t>Налогооблагаемая прибыль (НП), млн. руб.</t>
  </si>
  <si>
    <t>Налог (Н), млн. руб.</t>
  </si>
  <si>
    <t>Чистая прибыль (ЧП) , млн. руб.</t>
  </si>
  <si>
    <t>Свободные денежные потоки (СДП), млн. руб.</t>
  </si>
  <si>
    <t>Дисконтированные денежные потоки (ДДП), млн. руб.</t>
  </si>
  <si>
    <t>Чистая текущая ценность проекта (NPV), млн. руб.</t>
  </si>
  <si>
    <r>
      <t>P</t>
    </r>
    <r>
      <rPr>
        <b/>
        <vertAlign val="subscript"/>
        <sz val="14"/>
        <color theme="1"/>
        <rFont val="Calibri"/>
        <family val="2"/>
        <charset val="204"/>
        <scheme val="minor"/>
      </rPr>
      <t>k</t>
    </r>
  </si>
  <si>
    <t>Внутренняя норма прибыли проекта (IRR), млн. руб.</t>
  </si>
</sst>
</file>

<file path=xl/styles.xml><?xml version="1.0" encoding="utf-8"?>
<styleSheet xmlns="http://schemas.openxmlformats.org/spreadsheetml/2006/main">
  <numFmts count="2">
    <numFmt numFmtId="164" formatCode="0.0%"/>
    <numFmt numFmtId="166" formatCode="0.0000%"/>
  </numFmts>
  <fonts count="16">
    <font>
      <sz val="11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 indent="1"/>
    </xf>
    <xf numFmtId="0" fontId="0" fillId="2" borderId="16" xfId="0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wrapText="1" indent="1"/>
    </xf>
    <xf numFmtId="0" fontId="0" fillId="6" borderId="2" xfId="0" applyFill="1" applyBorder="1" applyAlignment="1">
      <alignment horizontal="left" vertical="center" wrapText="1" indent="1"/>
    </xf>
    <xf numFmtId="0" fontId="0" fillId="6" borderId="4" xfId="0" applyFill="1" applyBorder="1" applyAlignment="1">
      <alignment horizontal="left" vertical="center" wrapText="1" indent="1"/>
    </xf>
    <xf numFmtId="0" fontId="0" fillId="4" borderId="1" xfId="0" quotePrefix="1" applyFill="1" applyBorder="1" applyAlignment="1">
      <alignment horizontal="center" vertical="center"/>
    </xf>
    <xf numFmtId="0" fontId="0" fillId="4" borderId="3" xfId="0" quotePrefix="1" applyFill="1" applyBorder="1" applyAlignment="1">
      <alignment horizontal="center" vertical="center"/>
    </xf>
    <xf numFmtId="0" fontId="0" fillId="4" borderId="7" xfId="0" quotePrefix="1" applyFill="1" applyBorder="1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0" fillId="0" borderId="0" xfId="0" applyAlignment="1">
      <alignment horizontal="left" vertical="center"/>
    </xf>
    <xf numFmtId="0" fontId="12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/>
    </xf>
    <xf numFmtId="0" fontId="11" fillId="7" borderId="19" xfId="0" applyFont="1" applyFill="1" applyBorder="1" applyAlignment="1" applyProtection="1">
      <alignment horizontal="center"/>
      <protection locked="0"/>
    </xf>
    <xf numFmtId="164" fontId="11" fillId="7" borderId="19" xfId="0" applyNumberFormat="1" applyFont="1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166" fontId="0" fillId="5" borderId="3" xfId="0" applyNumberFormat="1" applyFill="1" applyBorder="1" applyAlignment="1">
      <alignment horizontal="center" vertical="center"/>
    </xf>
    <xf numFmtId="0" fontId="8" fillId="9" borderId="0" xfId="0" applyFont="1" applyFill="1"/>
    <xf numFmtId="0" fontId="0" fillId="9" borderId="0" xfId="0" applyFill="1"/>
    <xf numFmtId="0" fontId="15" fillId="0" borderId="20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99"/>
      <color rgb="FFFFCC99"/>
      <color rgb="FFFFFF99"/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00"/>
            </a:pPr>
            <a:r>
              <a:rPr lang="ru-RU" sz="1700" b="1" i="0" u="none" strike="noStrike" baseline="0"/>
              <a:t>Денежные</a:t>
            </a:r>
            <a:r>
              <a:rPr lang="en-US" sz="1700" b="1" i="0" u="none" strike="noStrike" baseline="0"/>
              <a:t> </a:t>
            </a:r>
            <a:r>
              <a:rPr lang="ru-RU" sz="1700" b="1" i="0" u="none" strike="noStrike" baseline="0"/>
              <a:t> потоки </a:t>
            </a:r>
            <a:endParaRPr lang="ru-RU" sz="1700"/>
          </a:p>
        </c:rich>
      </c:tx>
      <c:layout>
        <c:manualLayout>
          <c:xMode val="edge"/>
          <c:yMode val="edge"/>
          <c:x val="0.38131941227934746"/>
          <c:y val="5.4654363173156806E-2"/>
        </c:manualLayout>
      </c:layout>
      <c:spPr>
        <a:ln>
          <a:solidFill>
            <a:schemeClr val="tx2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6350"/>
        </a:sp3d>
      </c:spPr>
    </c:title>
    <c:plotArea>
      <c:layout>
        <c:manualLayout>
          <c:layoutTarget val="inner"/>
          <c:xMode val="edge"/>
          <c:yMode val="edge"/>
          <c:x val="9.6267690803355468E-2"/>
          <c:y val="0.1683456863489548"/>
          <c:w val="0.84817675364108924"/>
          <c:h val="0.72399060180370522"/>
        </c:manualLayout>
      </c:layout>
      <c:barChart>
        <c:barDir val="col"/>
        <c:grouping val="clustered"/>
        <c:ser>
          <c:idx val="0"/>
          <c:order val="0"/>
          <c:tx>
            <c:v>Свободные денежные потоки</c:v>
          </c:tx>
          <c:cat>
            <c:numRef>
              <c:f>Решение!$C$3:$K$3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Решение!$C$11:$K$11</c:f>
              <c:numCache>
                <c:formatCode>General</c:formatCode>
                <c:ptCount val="9"/>
                <c:pt idx="0">
                  <c:v>-1861</c:v>
                </c:pt>
                <c:pt idx="1">
                  <c:v>504.23</c:v>
                </c:pt>
                <c:pt idx="2">
                  <c:v>501.95</c:v>
                </c:pt>
                <c:pt idx="3">
                  <c:v>461.67</c:v>
                </c:pt>
                <c:pt idx="4">
                  <c:v>459.39</c:v>
                </c:pt>
                <c:pt idx="5">
                  <c:v>419.11</c:v>
                </c:pt>
                <c:pt idx="6">
                  <c:v>416.83000000000004</c:v>
                </c:pt>
                <c:pt idx="7">
                  <c:v>376.55</c:v>
                </c:pt>
                <c:pt idx="8">
                  <c:v>374.27</c:v>
                </c:pt>
              </c:numCache>
            </c:numRef>
          </c:val>
        </c:ser>
        <c:ser>
          <c:idx val="1"/>
          <c:order val="1"/>
          <c:tx>
            <c:v>Дисконтированные денежные потоки</c:v>
          </c:tx>
          <c:cat>
            <c:numRef>
              <c:f>Решение!$C$3:$K$3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Решение!$C$12:$K$12</c:f>
              <c:numCache>
                <c:formatCode>General</c:formatCode>
                <c:ptCount val="9"/>
                <c:pt idx="0">
                  <c:v>-1861</c:v>
                </c:pt>
                <c:pt idx="1">
                  <c:v>427.31355932203394</c:v>
                </c:pt>
                <c:pt idx="2">
                  <c:v>360.49267451881644</c:v>
                </c:pt>
                <c:pt idx="3">
                  <c:v>280.98661498984808</c:v>
                </c:pt>
                <c:pt idx="4">
                  <c:v>236.94825135605026</c:v>
                </c:pt>
                <c:pt idx="5">
                  <c:v>183.19684361434756</c:v>
                </c:pt>
                <c:pt idx="6">
                  <c:v>154.40697847571366</c:v>
                </c:pt>
                <c:pt idx="7">
                  <c:v>118.20847125221145</c:v>
                </c:pt>
                <c:pt idx="8">
                  <c:v>99.570103539416024</c:v>
                </c:pt>
              </c:numCache>
            </c:numRef>
          </c:val>
        </c:ser>
        <c:axId val="63008128"/>
        <c:axId val="63018496"/>
      </c:barChart>
      <c:catAx>
        <c:axId val="6300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Год</a:t>
                </a:r>
              </a:p>
            </c:rich>
          </c:tx>
          <c:layout>
            <c:manualLayout>
              <c:xMode val="edge"/>
              <c:yMode val="edge"/>
              <c:x val="0.88457441487980326"/>
              <c:y val="0.4737617094797178"/>
            </c:manualLayout>
          </c:layout>
        </c:title>
        <c:numFmt formatCode="General" sourceLinked="1"/>
        <c:majorTickMark val="none"/>
        <c:tickLblPos val="nextTo"/>
        <c:crossAx val="63018496"/>
        <c:crosses val="autoZero"/>
        <c:auto val="1"/>
        <c:lblAlgn val="ctr"/>
        <c:lblOffset val="100"/>
      </c:catAx>
      <c:valAx>
        <c:axId val="630184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ru-RU" sz="1050"/>
                  <a:t> млн</a:t>
                </a:r>
                <a:r>
                  <a:rPr lang="en-US" sz="1050"/>
                  <a:t>.</a:t>
                </a:r>
                <a:r>
                  <a:rPr lang="ru-RU" sz="1050"/>
                  <a:t> руб</a:t>
                </a:r>
                <a:r>
                  <a:rPr lang="en-US" sz="1050"/>
                  <a:t>.</a:t>
                </a:r>
                <a:endParaRPr lang="ru-RU" sz="1050"/>
              </a:p>
            </c:rich>
          </c:tx>
          <c:layout>
            <c:manualLayout>
              <c:xMode val="edge"/>
              <c:yMode val="edge"/>
              <c:x val="3.5947712418300665E-2"/>
              <c:y val="2.203158815674355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63008128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layout>
        <c:manualLayout>
          <c:xMode val="edge"/>
          <c:yMode val="edge"/>
          <c:x val="0.17179185322422932"/>
          <c:y val="0.9208101947782843"/>
          <c:w val="0.73321367917245639"/>
          <c:h val="5.2874015748031494E-2"/>
        </c:manualLayout>
      </c:layout>
      <c:txPr>
        <a:bodyPr/>
        <a:lstStyle/>
        <a:p>
          <a:pPr rtl="0">
            <a:defRPr sz="1200"/>
          </a:pPr>
          <a:endParaRPr lang="ru-RU"/>
        </a:p>
      </c:txPr>
    </c:legend>
    <c:plotVisOnly val="1"/>
  </c:chart>
  <c:spPr>
    <a:solidFill>
      <a:schemeClr val="accent5">
        <a:lumMod val="20000"/>
        <a:lumOff val="80000"/>
      </a:schemeClr>
    </a:solidFill>
    <a:scene3d>
      <a:camera prst="orthographicFront"/>
      <a:lightRig rig="threePt" dir="t"/>
    </a:scene3d>
    <a:sp3d>
      <a:bevelT w="273050" prst="coolSlant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236092</xdr:colOff>
      <xdr:row>19</xdr:row>
      <xdr:rowOff>129127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2674492" y="57774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6</xdr:row>
      <xdr:rowOff>19589</xdr:rowOff>
    </xdr:from>
    <xdr:ext cx="9136857" cy="1782924"/>
    <xdr:sp macro="" textlink="">
      <xdr:nvSpPr>
        <xdr:cNvPr id="4" name="Прямоугольник 3"/>
        <xdr:cNvSpPr/>
      </xdr:nvSpPr>
      <xdr:spPr>
        <a:xfrm>
          <a:off x="57150" y="1562639"/>
          <a:ext cx="9136857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Анализ  эффективности инвестиционного  проекта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14</xdr:col>
      <xdr:colOff>476249</xdr:colOff>
      <xdr:row>24</xdr:row>
      <xdr:rowOff>47624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showGridLines="0" tabSelected="1" workbookViewId="0">
      <selection activeCell="N25" sqref="N25"/>
    </sheetView>
  </sheetViews>
  <sheetFormatPr defaultRowHeight="15"/>
  <sheetData>
    <row r="1" spans="3:10" ht="20.25">
      <c r="H1" s="1"/>
    </row>
    <row r="2" spans="3:10" ht="20.25">
      <c r="H2" s="1"/>
    </row>
    <row r="3" spans="3:10" ht="20.25">
      <c r="H3" s="1"/>
    </row>
    <row r="4" spans="3:10" ht="20.25">
      <c r="H4" s="1"/>
    </row>
    <row r="5" spans="3:10" ht="20.25">
      <c r="H5" s="1"/>
    </row>
    <row r="6" spans="3:10" ht="20.25">
      <c r="F6" s="9"/>
      <c r="G6" s="9"/>
      <c r="H6" s="10"/>
      <c r="I6" s="9"/>
      <c r="J6" s="9"/>
    </row>
    <row r="7" spans="3:10" ht="20.25">
      <c r="F7" s="9"/>
      <c r="G7" s="9"/>
      <c r="H7" s="10"/>
      <c r="I7" s="9"/>
      <c r="J7" s="9"/>
    </row>
    <row r="8" spans="3:10" ht="20.25">
      <c r="H8" s="1"/>
    </row>
    <row r="9" spans="3:10" ht="20.25">
      <c r="H9" s="3"/>
    </row>
    <row r="10" spans="3:10" ht="20.25">
      <c r="H10" s="3"/>
    </row>
    <row r="11" spans="3:10" ht="20.25">
      <c r="H11" s="1"/>
    </row>
    <row r="12" spans="3:10" ht="20.25">
      <c r="H12" s="2"/>
    </row>
    <row r="13" spans="3:10" ht="20.25">
      <c r="H13" s="1"/>
    </row>
    <row r="15" spans="3:10" ht="20.25">
      <c r="E15" s="6"/>
    </row>
    <row r="16" spans="3:10" ht="20.25">
      <c r="C16" s="4"/>
    </row>
    <row r="17" spans="3:12" ht="20.25">
      <c r="C17" s="5"/>
      <c r="K17" s="5"/>
      <c r="L17" s="5"/>
    </row>
    <row r="18" spans="3:12" ht="20.25">
      <c r="C18" s="5"/>
      <c r="H18" s="1"/>
      <c r="K18" s="5"/>
      <c r="L18" s="5"/>
    </row>
    <row r="21" spans="3:12" ht="20.25">
      <c r="K21" s="5"/>
      <c r="L21" s="5"/>
    </row>
    <row r="22" spans="3:12" ht="20.25">
      <c r="H22" s="2"/>
    </row>
    <row r="23" spans="3:12" ht="20.25">
      <c r="H23" s="2"/>
    </row>
    <row r="24" spans="3:12" ht="20.25">
      <c r="H24" s="2"/>
    </row>
    <row r="30" spans="3:12" ht="20.25">
      <c r="H30" s="2"/>
    </row>
    <row r="31" spans="3:12" ht="20.25">
      <c r="H31" s="2"/>
    </row>
    <row r="32" spans="3:12" ht="20.25">
      <c r="H32" s="2"/>
    </row>
    <row r="33" spans="8:8" ht="20.25">
      <c r="H33" s="1"/>
    </row>
  </sheetData>
  <sheetProtection sheet="1" objects="1" scenarios="1" selectLockedCells="1" selectUnlockedCells="1"/>
  <pageMargins left="0.7" right="0.7" top="0.75" bottom="0.75" header="0.3" footer="0.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>
      <selection activeCell="G7" sqref="G7"/>
    </sheetView>
  </sheetViews>
  <sheetFormatPr defaultRowHeight="15"/>
  <cols>
    <col min="3" max="3" width="12.5703125" customWidth="1"/>
    <col min="4" max="4" width="10.5703125" customWidth="1"/>
    <col min="5" max="5" width="7.85546875" bestFit="1" customWidth="1"/>
    <col min="6" max="6" width="8.28515625" bestFit="1" customWidth="1"/>
    <col min="7" max="7" width="7.85546875" bestFit="1" customWidth="1"/>
    <col min="8" max="8" width="8.28515625" bestFit="1" customWidth="1"/>
    <col min="9" max="11" width="7.85546875" bestFit="1" customWidth="1"/>
  </cols>
  <sheetData>
    <row r="1" spans="1:13" ht="18.75">
      <c r="A1" s="8"/>
    </row>
    <row r="2" spans="1:13" ht="140.25" customHeight="1">
      <c r="C2" s="45" t="str">
        <f>"   Фирма рассматривает целесообразность замены оборудования. Стоимость нового оборудования Iо="&amp;D7&amp;" млн.руб. Срок эксплуатации n=8. Годовая норма амортизации А=12,5%. Планируемые расходы на материалы и обслуживание Pk="&amp;E7&amp;" млн. руб. в первый год с ежегодным ростом их на p="&amp;G7*100&amp;"%. Налог на прибыль  N="&amp;H7*100&amp;"%. Норма прибыли альтернативных проектов r="&amp;F7*100&amp;"% годовых. Планируемые доходы от замены оборудования по годам см. таблицу №2. "</f>
        <v xml:space="preserve">   Фирма рассматривает целесообразность замены оборудования. Стоимость нового оборудования Iо=1861 млн.руб. Срок эксплуатации n=8. Годовая норма амортизации А=12,5%. Планируемые расходы на материалы и обслуживание Pk=60 млн. руб. в первый год с ежегодным ростом их на p=5%. Налог на прибыль  N=24%. Норма прибыли альтернативных проектов r=18% годовых. Планируемые доходы от замены оборудования по годам см. таблицу №2. </v>
      </c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4.25" customHeight="1">
      <c r="A3" s="7"/>
      <c r="E3" s="29"/>
      <c r="F3" s="29"/>
      <c r="G3" s="29"/>
    </row>
    <row r="4" spans="1:13" ht="23.25">
      <c r="A4" s="7"/>
      <c r="D4" s="29" t="s">
        <v>8</v>
      </c>
    </row>
    <row r="5" spans="1:13" ht="19.5" thickBot="1">
      <c r="A5" s="7"/>
      <c r="D5" t="s">
        <v>9</v>
      </c>
      <c r="G5" s="30"/>
    </row>
    <row r="6" spans="1:13" ht="21" thickBot="1">
      <c r="A6" s="7"/>
      <c r="D6" s="38" t="s">
        <v>7</v>
      </c>
      <c r="E6" s="38" t="s">
        <v>29</v>
      </c>
      <c r="F6" s="38" t="s">
        <v>4</v>
      </c>
      <c r="G6" s="38" t="s">
        <v>6</v>
      </c>
      <c r="H6" s="38" t="s">
        <v>5</v>
      </c>
    </row>
    <row r="7" spans="1:13" ht="19.5" thickBot="1">
      <c r="A7" s="7"/>
      <c r="D7" s="39">
        <v>1861</v>
      </c>
      <c r="E7" s="39">
        <v>60</v>
      </c>
      <c r="F7" s="40">
        <v>0.18</v>
      </c>
      <c r="G7" s="40">
        <v>0.05</v>
      </c>
      <c r="H7" s="40">
        <v>0.24</v>
      </c>
    </row>
    <row r="8" spans="1:13" ht="18.75">
      <c r="A8" s="7"/>
    </row>
    <row r="9" spans="1:13" ht="19.5" thickBot="1">
      <c r="A9" s="7"/>
      <c r="D9" t="s">
        <v>10</v>
      </c>
      <c r="J9" s="30"/>
    </row>
    <row r="10" spans="1:13" ht="15.75" thickBot="1">
      <c r="D10" s="37" t="s">
        <v>11</v>
      </c>
      <c r="E10" s="37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  <c r="J10" s="37" t="s">
        <v>17</v>
      </c>
      <c r="K10" s="37" t="s">
        <v>18</v>
      </c>
    </row>
    <row r="11" spans="1:13" ht="15.75" thickBot="1">
      <c r="D11" s="41">
        <v>650</v>
      </c>
      <c r="E11" s="41">
        <v>650</v>
      </c>
      <c r="F11" s="41">
        <v>600</v>
      </c>
      <c r="G11" s="41">
        <v>600</v>
      </c>
      <c r="H11" s="41">
        <v>550</v>
      </c>
      <c r="I11" s="41">
        <v>550</v>
      </c>
      <c r="J11" s="41">
        <v>500</v>
      </c>
      <c r="K11" s="41">
        <v>500</v>
      </c>
    </row>
  </sheetData>
  <sheetProtection sheet="1" objects="1" scenarios="1" selectLockedCells="1"/>
  <mergeCells count="1">
    <mergeCell ref="C2:M2"/>
  </mergeCells>
  <dataValidations count="3">
    <dataValidation type="decimal" allowBlank="1" showInputMessage="1" showErrorMessage="1" error="Значение должно быть в пределах от 0 до 100%!" sqref="F7:H7">
      <formula1>0</formula1>
      <formula2>100</formula2>
    </dataValidation>
    <dataValidation type="decimal" operator="greaterThan" allowBlank="1" showInputMessage="1" showErrorMessage="1" error="Это значение не может быть отрицательным!" sqref="D7:E7">
      <formula1>0</formula1>
    </dataValidation>
    <dataValidation type="decimal" operator="greaterThanOrEqual" allowBlank="1" showInputMessage="1" showErrorMessage="1" sqref="D11:K11">
      <formula1>0</formula1>
    </dataValidation>
  </dataValidations>
  <pageMargins left="0.7" right="0.7" top="0.75" bottom="0.75" header="0.3" footer="0.3"/>
  <pageSetup paperSize="9" orientation="portrait" horizontalDpi="200" verticalDpi="200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5"/>
  <sheetViews>
    <sheetView showGridLines="0" zoomScale="95" zoomScaleNormal="95" workbookViewId="0">
      <selection activeCell="C12" sqref="C12"/>
    </sheetView>
  </sheetViews>
  <sheetFormatPr defaultRowHeight="15"/>
  <cols>
    <col min="1" max="1" width="9.140625" style="11"/>
    <col min="2" max="2" width="31.42578125" style="11" bestFit="1" customWidth="1"/>
    <col min="3" max="3" width="9.42578125" style="11" bestFit="1" customWidth="1"/>
    <col min="4" max="16384" width="9.140625" style="11"/>
  </cols>
  <sheetData>
    <row r="1" spans="2:11" ht="15.75" thickBot="1"/>
    <row r="2" spans="2:11" ht="19.5" thickBot="1">
      <c r="B2" s="35" t="s">
        <v>0</v>
      </c>
      <c r="C2" s="32" t="s">
        <v>1</v>
      </c>
      <c r="D2" s="33"/>
      <c r="E2" s="33"/>
      <c r="F2" s="33"/>
      <c r="G2" s="33"/>
      <c r="H2" s="33"/>
      <c r="I2" s="33"/>
      <c r="J2" s="33"/>
      <c r="K2" s="34"/>
    </row>
    <row r="3" spans="2:11" ht="15.75" thickBot="1">
      <c r="B3" s="36"/>
      <c r="C3" s="12">
        <v>0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4">
        <v>8</v>
      </c>
    </row>
    <row r="4" spans="2:11" ht="45">
      <c r="B4" s="21" t="s">
        <v>19</v>
      </c>
      <c r="C4" s="15">
        <f>Условие!D7</f>
        <v>1861</v>
      </c>
      <c r="D4" s="26" t="s">
        <v>2</v>
      </c>
      <c r="E4" s="26" t="s">
        <v>2</v>
      </c>
      <c r="F4" s="26" t="s">
        <v>2</v>
      </c>
      <c r="G4" s="26" t="s">
        <v>2</v>
      </c>
      <c r="H4" s="26" t="s">
        <v>2</v>
      </c>
      <c r="I4" s="26" t="s">
        <v>2</v>
      </c>
      <c r="J4" s="26" t="s">
        <v>2</v>
      </c>
      <c r="K4" s="27" t="s">
        <v>2</v>
      </c>
    </row>
    <row r="5" spans="2:11">
      <c r="B5" s="22" t="s">
        <v>20</v>
      </c>
      <c r="C5" s="28" t="s">
        <v>2</v>
      </c>
      <c r="D5" s="16">
        <f>Условие!D11</f>
        <v>650</v>
      </c>
      <c r="E5" s="16">
        <f>Условие!E11</f>
        <v>650</v>
      </c>
      <c r="F5" s="16">
        <f>Условие!F11</f>
        <v>600</v>
      </c>
      <c r="G5" s="16">
        <f>Условие!G11</f>
        <v>600</v>
      </c>
      <c r="H5" s="16">
        <f>Условие!H11</f>
        <v>550</v>
      </c>
      <c r="I5" s="16">
        <f>Условие!I11</f>
        <v>550</v>
      </c>
      <c r="J5" s="16">
        <f>Условие!J11</f>
        <v>500</v>
      </c>
      <c r="K5" s="17">
        <f>Условие!K11</f>
        <v>500</v>
      </c>
    </row>
    <row r="6" spans="2:11">
      <c r="B6" s="22" t="s">
        <v>21</v>
      </c>
      <c r="C6" s="28" t="s">
        <v>2</v>
      </c>
      <c r="D6" s="16">
        <f>Условие!$E$7*(1+Условие!$G$7*(D3-1))</f>
        <v>60</v>
      </c>
      <c r="E6" s="16">
        <f>Условие!$E$7*(1+Условие!$G$7*(E3-1))</f>
        <v>63</v>
      </c>
      <c r="F6" s="16">
        <f>Условие!$E$7*(1+Условие!$G$7*(F3-1))</f>
        <v>66</v>
      </c>
      <c r="G6" s="16">
        <f>Условие!$E$7*(1+Условие!$G$7*(G3-1))</f>
        <v>69</v>
      </c>
      <c r="H6" s="16">
        <f>Условие!$E$7*(1+Условие!$G$7*(H3-1))</f>
        <v>72</v>
      </c>
      <c r="I6" s="16">
        <f>Условие!$E$7*(1+Условие!$G$7*(I3-1))</f>
        <v>75</v>
      </c>
      <c r="J6" s="16">
        <f>Условие!$E$7*(1+Условие!$G$7*(J3-1))</f>
        <v>78</v>
      </c>
      <c r="K6" s="16">
        <f>Условие!$E$7*(1+Условие!$G$7*(K3-1))</f>
        <v>81</v>
      </c>
    </row>
    <row r="7" spans="2:11">
      <c r="B7" s="22" t="s">
        <v>22</v>
      </c>
      <c r="C7" s="28" t="s">
        <v>2</v>
      </c>
      <c r="D7" s="16">
        <f>12.5*$C$4/100</f>
        <v>232.625</v>
      </c>
      <c r="E7" s="16">
        <f t="shared" ref="E7:K7" si="0">12.5*$C$4/100</f>
        <v>232.625</v>
      </c>
      <c r="F7" s="16">
        <f t="shared" si="0"/>
        <v>232.625</v>
      </c>
      <c r="G7" s="16">
        <f t="shared" si="0"/>
        <v>232.625</v>
      </c>
      <c r="H7" s="16">
        <f t="shared" si="0"/>
        <v>232.625</v>
      </c>
      <c r="I7" s="16">
        <f t="shared" si="0"/>
        <v>232.625</v>
      </c>
      <c r="J7" s="16">
        <f t="shared" si="0"/>
        <v>232.625</v>
      </c>
      <c r="K7" s="17">
        <f t="shared" si="0"/>
        <v>232.625</v>
      </c>
    </row>
    <row r="8" spans="2:11" ht="30">
      <c r="B8" s="22" t="s">
        <v>23</v>
      </c>
      <c r="C8" s="28" t="s">
        <v>2</v>
      </c>
      <c r="D8" s="16">
        <f>D5-D6-D7</f>
        <v>357.375</v>
      </c>
      <c r="E8" s="16">
        <f t="shared" ref="E8:K8" si="1">E5-E6-E7</f>
        <v>354.375</v>
      </c>
      <c r="F8" s="16">
        <f t="shared" si="1"/>
        <v>301.375</v>
      </c>
      <c r="G8" s="16">
        <f t="shared" si="1"/>
        <v>298.375</v>
      </c>
      <c r="H8" s="16">
        <f t="shared" si="1"/>
        <v>245.375</v>
      </c>
      <c r="I8" s="16">
        <f t="shared" si="1"/>
        <v>242.375</v>
      </c>
      <c r="J8" s="16">
        <f t="shared" si="1"/>
        <v>189.375</v>
      </c>
      <c r="K8" s="17">
        <f t="shared" si="1"/>
        <v>186.375</v>
      </c>
    </row>
    <row r="9" spans="2:11">
      <c r="B9" s="22" t="s">
        <v>24</v>
      </c>
      <c r="C9" s="28" t="s">
        <v>2</v>
      </c>
      <c r="D9" s="16">
        <f>Условие!$H$7*D8</f>
        <v>85.77</v>
      </c>
      <c r="E9" s="16">
        <f>Условие!$H$7*E8</f>
        <v>85.05</v>
      </c>
      <c r="F9" s="16">
        <f>Условие!$H$7*F8</f>
        <v>72.33</v>
      </c>
      <c r="G9" s="16">
        <f>Условие!$H$7*G8</f>
        <v>71.61</v>
      </c>
      <c r="H9" s="16">
        <f>Условие!$H$7*H8</f>
        <v>58.89</v>
      </c>
      <c r="I9" s="16">
        <f>Условие!$H$7*I8</f>
        <v>58.169999999999995</v>
      </c>
      <c r="J9" s="16">
        <f>Условие!$H$7*J8</f>
        <v>45.449999999999996</v>
      </c>
      <c r="K9" s="16">
        <f>Условие!$H$7*K8</f>
        <v>44.73</v>
      </c>
    </row>
    <row r="10" spans="2:11" ht="25.5" customHeight="1">
      <c r="B10" s="22" t="s">
        <v>25</v>
      </c>
      <c r="C10" s="28" t="s">
        <v>2</v>
      </c>
      <c r="D10" s="16">
        <f>D8-D9</f>
        <v>271.60500000000002</v>
      </c>
      <c r="E10" s="16">
        <f t="shared" ref="E10:K10" si="2">E8-E9</f>
        <v>269.32499999999999</v>
      </c>
      <c r="F10" s="16">
        <f t="shared" si="2"/>
        <v>229.04500000000002</v>
      </c>
      <c r="G10" s="16">
        <f t="shared" si="2"/>
        <v>226.76499999999999</v>
      </c>
      <c r="H10" s="16">
        <f t="shared" si="2"/>
        <v>186.48500000000001</v>
      </c>
      <c r="I10" s="16">
        <f t="shared" si="2"/>
        <v>184.20500000000001</v>
      </c>
      <c r="J10" s="16">
        <f t="shared" si="2"/>
        <v>143.92500000000001</v>
      </c>
      <c r="K10" s="17">
        <f t="shared" si="2"/>
        <v>141.64500000000001</v>
      </c>
    </row>
    <row r="11" spans="2:11" ht="30">
      <c r="B11" s="22" t="s">
        <v>26</v>
      </c>
      <c r="C11" s="15">
        <f>-C4</f>
        <v>-1861</v>
      </c>
      <c r="D11" s="16">
        <f>D10+D7</f>
        <v>504.23</v>
      </c>
      <c r="E11" s="16">
        <f t="shared" ref="E11:K11" si="3">E10+E7</f>
        <v>501.95</v>
      </c>
      <c r="F11" s="16">
        <f t="shared" si="3"/>
        <v>461.67</v>
      </c>
      <c r="G11" s="16">
        <f t="shared" si="3"/>
        <v>459.39</v>
      </c>
      <c r="H11" s="16">
        <f t="shared" si="3"/>
        <v>419.11</v>
      </c>
      <c r="I11" s="16">
        <f t="shared" si="3"/>
        <v>416.83000000000004</v>
      </c>
      <c r="J11" s="16">
        <f t="shared" si="3"/>
        <v>376.55</v>
      </c>
      <c r="K11" s="17">
        <f t="shared" si="3"/>
        <v>374.27</v>
      </c>
    </row>
    <row r="12" spans="2:11" ht="36" customHeight="1" thickBot="1">
      <c r="B12" s="23" t="s">
        <v>27</v>
      </c>
      <c r="C12" s="18">
        <f>-C4</f>
        <v>-1861</v>
      </c>
      <c r="D12" s="19">
        <f>D11/((1+Условие!$F$7)^D3)</f>
        <v>427.31355932203394</v>
      </c>
      <c r="E12" s="19">
        <f>E11/((1+Условие!$F$7)^E3)</f>
        <v>360.49267451881644</v>
      </c>
      <c r="F12" s="19">
        <f>F11/((1+Условие!$F$7)^F3)</f>
        <v>280.98661498984808</v>
      </c>
      <c r="G12" s="19">
        <f>G11/((1+Условие!$F$7)^G3)</f>
        <v>236.94825135605026</v>
      </c>
      <c r="H12" s="19">
        <f>H11/((1+Условие!$F$7)^H3)</f>
        <v>183.19684361434756</v>
      </c>
      <c r="I12" s="19">
        <f>I11/((1+Условие!$F$7)^I3)</f>
        <v>154.40697847571366</v>
      </c>
      <c r="J12" s="19">
        <f>J11/((1+Условие!$F$7)^J3)</f>
        <v>118.20847125221145</v>
      </c>
      <c r="K12" s="19">
        <f>K11/((1+Условие!$F$7)^K3)</f>
        <v>99.570103539416024</v>
      </c>
    </row>
    <row r="13" spans="2:11" ht="30">
      <c r="B13" s="24" t="s">
        <v>28</v>
      </c>
      <c r="C13" s="17">
        <f>SUM(C12:K12)</f>
        <v>0.12349706843738772</v>
      </c>
    </row>
    <row r="14" spans="2:11" ht="30">
      <c r="B14" s="24" t="s">
        <v>30</v>
      </c>
      <c r="C14" s="42">
        <f>IRR(C11:K11,Условие!F7)</f>
        <v>0.18002275149160621</v>
      </c>
      <c r="D14" s="31" t="str">
        <f>IF(C14&gt;Условие!F7," Проект считается прибыльным. "," Проект не  прибыльный.")</f>
        <v xml:space="preserve"> Проект считается прибыльным. </v>
      </c>
    </row>
    <row r="15" spans="2:11" ht="15.75" thickBot="1">
      <c r="B15" s="25" t="s">
        <v>3</v>
      </c>
      <c r="C15" s="20">
        <f>SUM(D12:K12)/C4</f>
        <v>1.0000663605956137</v>
      </c>
      <c r="D15" s="31" t="str">
        <f>IF(C15&gt;1," Проект следует принять.",(IF(C15=1,"Проект ни прибыльный, ни убыточный. "," От проекта следует отказаться. ")))</f>
        <v xml:space="preserve"> Проект следует принять.</v>
      </c>
    </row>
  </sheetData>
  <sheetProtection sheet="1" objects="1" scenarios="1" selectLockedCells="1" selectUnlockedCells="1"/>
  <mergeCells count="2">
    <mergeCell ref="C2:K2"/>
    <mergeCell ref="B2:B3"/>
  </mergeCells>
  <pageMargins left="0.7" right="0.7" top="0.75" bottom="0.75" header="0.3" footer="0.3"/>
  <pageSetup paperSize="9" orientation="portrait" horizontalDpi="200" verticalDpi="200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3"/>
  <sheetViews>
    <sheetView showGridLines="0" workbookViewId="0">
      <selection activeCell="P3" sqref="P3"/>
    </sheetView>
  </sheetViews>
  <sheetFormatPr defaultRowHeight="15"/>
  <cols>
    <col min="1" max="16384" width="9.140625" style="44"/>
  </cols>
  <sheetData>
    <row r="3" spans="6:6" ht="21">
      <c r="F3" s="43"/>
    </row>
  </sheetData>
  <sheetProtection sheet="1" objects="1" scenarios="1" selectLockedCells="1" selectUnlockedCells="1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Заставка</vt:lpstr>
      <vt:lpstr>Условие</vt:lpstr>
      <vt:lpstr>Решение</vt:lpstr>
      <vt:lpstr>Диаграмма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КИТ (ч.2)</dc:title>
  <dc:subject>Анализ  эффективности  инвестиционного проекта</dc:subject>
  <dc:creator>Гайдук А.В.</dc:creator>
  <cp:keywords>проект, амортизация, внутренняя норма прибыли</cp:keywords>
  <cp:lastModifiedBy>stud601-5</cp:lastModifiedBy>
  <cp:revision>1</cp:revision>
  <dcterms:created xsi:type="dcterms:W3CDTF">2009-04-30T05:43:47Z</dcterms:created>
  <dcterms:modified xsi:type="dcterms:W3CDTF">2009-05-07T10:25:31Z</dcterms:modified>
  <cp:category>Математики финансов</cp:category>
</cp:coreProperties>
</file>